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<sst xmlns="http://schemas.openxmlformats.org/spreadsheetml/2006/main" count="126" uniqueCount="100">
  <si>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>Inputs/Results</t>
  </si>
  <si>
    <t>Unit</t>
  </si>
  <si>
    <t>Comments/Explanations</t>
  </si>
  <si>
    <t>LED DRIVER SPECIFICATIONS</t>
  </si>
  <si>
    <t>V</t>
  </si>
  <si>
    <t>Minimum LED Forward Voltage</t>
  </si>
  <si>
    <t>Maximum LED Forward Voltage</t>
  </si>
  <si>
    <t>Number of LEDs in Series</t>
  </si>
  <si>
    <t>VINmax</t>
  </si>
  <si>
    <t xml:space="preserve">Peak to peak voltage ripple on VIN due to switching </t>
  </si>
  <si>
    <t>LED DRIVER CIRCUIT PARAMETERS FOR DESIGN</t>
  </si>
  <si>
    <t>Minimum LED String Forward Voltage</t>
  </si>
  <si>
    <t>Maximum LED String Forward Voltage</t>
  </si>
  <si>
    <t>Approximate on state drain to source of the Mosfet</t>
  </si>
  <si>
    <t>Approximate forward voltage of Rectifier Diode</t>
  </si>
  <si>
    <t>Switching Frequency</t>
  </si>
  <si>
    <t>LED current sense voltage</t>
  </si>
  <si>
    <t xml:space="preserve">VINmin </t>
  </si>
  <si>
    <t>NLED</t>
  </si>
  <si>
    <t>A</t>
  </si>
  <si>
    <t>VINpp</t>
  </si>
  <si>
    <t>VLEDmin = VFmin*NLED</t>
  </si>
  <si>
    <t>VFmin</t>
  </si>
  <si>
    <t>VFmax</t>
  </si>
  <si>
    <t>VLEDmax = Vfmax* NLED</t>
  </si>
  <si>
    <t>Vds</t>
  </si>
  <si>
    <t>VD</t>
  </si>
  <si>
    <t>Fsw</t>
  </si>
  <si>
    <t>Hz</t>
  </si>
  <si>
    <t>RLED</t>
  </si>
  <si>
    <t>Ohms</t>
  </si>
  <si>
    <t>Vcs1</t>
  </si>
  <si>
    <t>Vcs2</t>
  </si>
  <si>
    <t>POWER CIRCUIT DESIGN</t>
  </si>
  <si>
    <t>Dmax</t>
  </si>
  <si>
    <t>Maximum switching dutycycle</t>
  </si>
  <si>
    <t>Maximum average inductor current</t>
  </si>
  <si>
    <t>Inductor peak current</t>
  </si>
  <si>
    <t>Peak current sense resistor . Choose the nearest lower value</t>
  </si>
  <si>
    <t>Ltol</t>
  </si>
  <si>
    <t>Tolerance on Inductance value</t>
  </si>
  <si>
    <t>Lmin</t>
  </si>
  <si>
    <t>Minimum inductance value to be used.</t>
  </si>
  <si>
    <t>Slope Compensation</t>
  </si>
  <si>
    <t>Internal Compensating ramp slope required for slope compensation</t>
  </si>
  <si>
    <t>Vslope</t>
  </si>
  <si>
    <t>V/S</t>
  </si>
  <si>
    <t>Cslope</t>
  </si>
  <si>
    <t>F</t>
  </si>
  <si>
    <t>Input Filter Capacitor</t>
  </si>
  <si>
    <t>CINmin</t>
  </si>
  <si>
    <t>Output Filter Capacitor</t>
  </si>
  <si>
    <t>VLEDpp</t>
  </si>
  <si>
    <t>ILavg</t>
  </si>
  <si>
    <t>ILp</t>
  </si>
  <si>
    <t>COUTmin</t>
  </si>
  <si>
    <t>LED Current Sense Resistor</t>
  </si>
  <si>
    <t>VREFI</t>
  </si>
  <si>
    <t>Reference Voltage at REFI pin.  Set this voltage by using a voltage divider from the REF pin</t>
  </si>
  <si>
    <t>Rcs</t>
  </si>
  <si>
    <t>LED current sense resistor value</t>
  </si>
  <si>
    <t>FEEDBACK COMPENSATION DESIGN</t>
  </si>
  <si>
    <t>FRHPZ</t>
  </si>
  <si>
    <t>H</t>
  </si>
  <si>
    <t>Fc</t>
  </si>
  <si>
    <t>Crossover frequency at 1/5th of FRHPZ</t>
  </si>
  <si>
    <t>Effective output impedence</t>
  </si>
  <si>
    <t>Ro</t>
  </si>
  <si>
    <t>FP1</t>
  </si>
  <si>
    <t>Output pole frequency</t>
  </si>
  <si>
    <t>Read results from cells of this color</t>
  </si>
  <si>
    <t>Enter inputs in cells of this color</t>
  </si>
  <si>
    <t>Maximum Input Supply Voltage</t>
  </si>
  <si>
    <t>Minimum Input Supply Voltage</t>
  </si>
  <si>
    <t>Compensating capacitance value. 100uA is the Cslope charging current</t>
  </si>
  <si>
    <t>Maximum LED ripple voltage</t>
  </si>
  <si>
    <t>Boost converter power circuit transfer function has a right half plane zero(RHPZ). For the feedback to be stable and have sufficient phase margin the total loop gain should cross 0dB before 1/5th of the RHP zero frequency at -20dB/decade frequecy.</t>
  </si>
  <si>
    <t xml:space="preserve">Boost power circuit transfer function also has an output pole determined by the output filter capacitance and the effective output impedance offered by the load. </t>
  </si>
  <si>
    <t>RL1</t>
  </si>
  <si>
    <t>gm1</t>
  </si>
  <si>
    <t>Error Amplifier Transconductance</t>
  </si>
  <si>
    <t>Siemens</t>
  </si>
  <si>
    <t>LED string dynamic impedance at operating current from datasheet. Appropriate value from the LED datasheet should be used to calculate compensation components.</t>
  </si>
  <si>
    <t>Minimum output filter capacitor value</t>
  </si>
  <si>
    <t>Minimum input capacitance</t>
  </si>
  <si>
    <t xml:space="preserve">Inductor current ripple specified as percentage of average inductor current. </t>
  </si>
  <si>
    <t>ILEDpp</t>
  </si>
  <si>
    <t>LED current peak to peak ripple</t>
  </si>
  <si>
    <t>Peak current sense voltage. Taking 90% of the avilable limit</t>
  </si>
  <si>
    <t>ILEDmax</t>
  </si>
  <si>
    <t>Maximum LED Current</t>
  </si>
  <si>
    <t>ILR = 25%</t>
  </si>
  <si>
    <t>MAX16834 CCM Boost LED Driver Design</t>
  </si>
  <si>
    <t>Value of R7 such that loop gain crosses 0dB at Fc</t>
  </si>
  <si>
    <t>Rsense</t>
  </si>
  <si>
    <t>R13</t>
  </si>
  <si>
    <t>C12</t>
  </si>
  <si>
    <t xml:space="preserve">C13 </t>
  </si>
  <si>
    <t>Value of C12 such that the compensating zero formed by R13 and C12 is placed at FP1. Factor 0.8 takes care of the initial tolerance and other variations</t>
  </si>
  <si>
    <t>C13 introduces a noise filtering pole at half the switching frequency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</si>
</sst>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E+00"/>
    <numFmt numFmtId="181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0" fillId="34" borderId="1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180" fontId="1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40.28125" style="0" customWidth="1"/>
    <col min="2" max="2" width="14.8515625" style="4" customWidth="1"/>
    <col min="3" max="3" width="9.7109375" style="4" customWidth="1"/>
    <col min="4" max="4" width="42.57421875" style="6" customWidth="1"/>
    <col min="5" max="5" width="26.28125" style="0" customWidth="1"/>
  </cols>
  <sheetData>
    <row r="1" spans="1:4" s="2" customFormat="1" ht="12.75">
      <c r="A1" s="1" t="s">
        <v>92</v>
      </c>
      <c r="B1" s="1" t="s">
        <v>0</v>
      </c>
      <c r="C1" s="1" t="s">
        <v>1</v>
      </c>
      <c r="D1" s="5" t="s">
        <v>2</v>
      </c>
    </row>
    <row r="2" spans="1:4" s="2" customFormat="1" ht="12.75">
      <c r="A2" s="19" t="s">
        <v>71</v>
      </c>
      <c r="B2" s="13"/>
      <c r="C2" s="13"/>
      <c r="D2" s="14"/>
    </row>
    <row r="3" spans="1:4" s="2" customFormat="1" ht="12.75">
      <c r="A3" s="15" t="s">
        <v>70</v>
      </c>
      <c r="B3" s="13"/>
      <c r="C3" s="13"/>
      <c r="D3" s="14"/>
    </row>
    <row r="5" ht="12.75">
      <c r="A5" s="3" t="s">
        <v>3</v>
      </c>
    </row>
    <row r="6" spans="1:4" ht="12.75">
      <c r="A6" s="12" t="s">
        <v>8</v>
      </c>
      <c r="B6" s="20">
        <v>27</v>
      </c>
      <c r="C6" s="7" t="s">
        <v>4</v>
      </c>
      <c r="D6" s="6" t="s">
        <v>72</v>
      </c>
    </row>
    <row r="7" spans="1:4" ht="12.75">
      <c r="A7" s="12" t="s">
        <v>17</v>
      </c>
      <c r="B7" s="20">
        <v>23</v>
      </c>
      <c r="C7" s="7" t="s">
        <v>4</v>
      </c>
      <c r="D7" s="6" t="s">
        <v>73</v>
      </c>
    </row>
    <row r="8" spans="1:4" ht="12.75">
      <c r="A8" s="12" t="s">
        <v>22</v>
      </c>
      <c r="B8" s="20">
        <v>3</v>
      </c>
      <c r="C8" s="7" t="s">
        <v>4</v>
      </c>
      <c r="D8" s="6" t="s">
        <v>5</v>
      </c>
    </row>
    <row r="9" spans="1:4" ht="12.75">
      <c r="A9" s="12" t="s">
        <v>23</v>
      </c>
      <c r="B9" s="20">
        <v>3.5</v>
      </c>
      <c r="C9" s="7" t="s">
        <v>4</v>
      </c>
      <c r="D9" s="6" t="s">
        <v>6</v>
      </c>
    </row>
    <row r="10" spans="1:4" ht="12.75">
      <c r="A10" s="12" t="s">
        <v>18</v>
      </c>
      <c r="B10" s="20">
        <v>10</v>
      </c>
      <c r="C10" s="7"/>
      <c r="D10" s="6" t="s">
        <v>7</v>
      </c>
    </row>
    <row r="11" spans="1:4" ht="12.75">
      <c r="A11" s="12" t="s">
        <v>89</v>
      </c>
      <c r="B11" s="20">
        <v>2</v>
      </c>
      <c r="C11" s="7" t="s">
        <v>19</v>
      </c>
      <c r="D11" s="6" t="s">
        <v>90</v>
      </c>
    </row>
    <row r="12" spans="1:4" ht="12" customHeight="1">
      <c r="A12" s="12" t="s">
        <v>86</v>
      </c>
      <c r="B12" s="20">
        <f>B11*0.1</f>
        <v>0.2</v>
      </c>
      <c r="C12" s="7" t="s">
        <v>19</v>
      </c>
      <c r="D12" s="6" t="s">
        <v>87</v>
      </c>
    </row>
    <row r="13" spans="1:4" ht="30" customHeight="1">
      <c r="A13" s="12" t="s">
        <v>20</v>
      </c>
      <c r="B13" s="20">
        <v>0.25</v>
      </c>
      <c r="C13" s="7" t="s">
        <v>4</v>
      </c>
      <c r="D13" s="6" t="s">
        <v>9</v>
      </c>
    </row>
    <row r="14" spans="1:3" ht="25.5">
      <c r="A14" s="11" t="s">
        <v>10</v>
      </c>
      <c r="B14" s="7"/>
      <c r="C14" s="7"/>
    </row>
    <row r="15" spans="1:4" ht="12.75">
      <c r="A15" s="12" t="s">
        <v>21</v>
      </c>
      <c r="B15" s="20">
        <f>B8*B10</f>
        <v>30</v>
      </c>
      <c r="C15" s="7" t="s">
        <v>4</v>
      </c>
      <c r="D15" s="6" t="s">
        <v>11</v>
      </c>
    </row>
    <row r="16" spans="1:4" ht="12.75">
      <c r="A16" s="12" t="s">
        <v>24</v>
      </c>
      <c r="B16" s="20">
        <f>B9*B10</f>
        <v>35</v>
      </c>
      <c r="C16" s="7" t="s">
        <v>4</v>
      </c>
      <c r="D16" s="6" t="s">
        <v>12</v>
      </c>
    </row>
    <row r="17" spans="1:4" ht="25.5">
      <c r="A17" s="12" t="s">
        <v>25</v>
      </c>
      <c r="B17" s="20">
        <v>0.2</v>
      </c>
      <c r="C17" s="7" t="s">
        <v>4</v>
      </c>
      <c r="D17" s="6" t="s">
        <v>13</v>
      </c>
    </row>
    <row r="18" spans="1:4" ht="15" customHeight="1">
      <c r="A18" s="12" t="s">
        <v>26</v>
      </c>
      <c r="B18" s="20">
        <v>0.6</v>
      </c>
      <c r="C18" s="7" t="s">
        <v>4</v>
      </c>
      <c r="D18" s="6" t="s">
        <v>14</v>
      </c>
    </row>
    <row r="19" spans="1:4" ht="12.75">
      <c r="A19" s="12" t="s">
        <v>27</v>
      </c>
      <c r="B19" s="20">
        <v>400000</v>
      </c>
      <c r="C19" s="7" t="s">
        <v>28</v>
      </c>
      <c r="D19" s="6" t="s">
        <v>15</v>
      </c>
    </row>
    <row r="20" spans="1:4" ht="25.5">
      <c r="A20" s="12" t="s">
        <v>91</v>
      </c>
      <c r="B20" s="20">
        <v>0.25</v>
      </c>
      <c r="C20" s="7"/>
      <c r="D20" s="6" t="s">
        <v>85</v>
      </c>
    </row>
    <row r="21" spans="1:4" s="25" customFormat="1" ht="57" customHeight="1">
      <c r="A21" s="26" t="s">
        <v>29</v>
      </c>
      <c r="B21" s="22">
        <v>4</v>
      </c>
      <c r="C21" s="23" t="s">
        <v>30</v>
      </c>
      <c r="D21" s="24" t="s">
        <v>82</v>
      </c>
    </row>
    <row r="22" spans="1:4" ht="25.5">
      <c r="A22" s="12" t="s">
        <v>31</v>
      </c>
      <c r="B22" s="20">
        <f>0.25*0.95</f>
        <v>0.2375</v>
      </c>
      <c r="C22" s="7" t="s">
        <v>4</v>
      </c>
      <c r="D22" s="6" t="s">
        <v>88</v>
      </c>
    </row>
    <row r="23" spans="1:4" ht="12.75">
      <c r="A23" s="12" t="s">
        <v>32</v>
      </c>
      <c r="B23" s="20">
        <v>0.2</v>
      </c>
      <c r="C23" s="7" t="s">
        <v>4</v>
      </c>
      <c r="D23" s="6" t="s">
        <v>16</v>
      </c>
    </row>
    <row r="24" ht="12.75">
      <c r="A24" s="3" t="s">
        <v>33</v>
      </c>
    </row>
    <row r="25" spans="1:4" ht="12.75">
      <c r="A25" t="s">
        <v>34</v>
      </c>
      <c r="B25" s="16">
        <f>(B16+B18+B23-B7)/(B16+B18+B23-B17-B22)</f>
        <v>0.3619653587840227</v>
      </c>
      <c r="C25" s="7"/>
      <c r="D25" s="6" t="s">
        <v>35</v>
      </c>
    </row>
    <row r="26" spans="1:4" ht="12.75">
      <c r="A26" t="s">
        <v>53</v>
      </c>
      <c r="B26" s="16">
        <f>B11/(1-B25)</f>
        <v>3.134626038781164</v>
      </c>
      <c r="C26" s="7" t="s">
        <v>19</v>
      </c>
      <c r="D26" s="6" t="s">
        <v>36</v>
      </c>
    </row>
    <row r="27" spans="1:4" ht="12.75">
      <c r="A27" t="s">
        <v>54</v>
      </c>
      <c r="B27" s="16">
        <f>B26*(1+B20)</f>
        <v>3.918282548476455</v>
      </c>
      <c r="C27" s="7" t="s">
        <v>19</v>
      </c>
      <c r="D27" s="6" t="s">
        <v>37</v>
      </c>
    </row>
    <row r="28" spans="1:4" ht="25.5">
      <c r="A28" t="s">
        <v>59</v>
      </c>
      <c r="B28" s="16">
        <f>B22/B27</f>
        <v>0.060613290915517835</v>
      </c>
      <c r="C28" s="7" t="s">
        <v>30</v>
      </c>
      <c r="D28" s="6" t="s">
        <v>38</v>
      </c>
    </row>
    <row r="29" spans="1:4" ht="12.75">
      <c r="A29" t="s">
        <v>39</v>
      </c>
      <c r="B29" s="17">
        <v>0.2</v>
      </c>
      <c r="C29" s="7"/>
      <c r="D29" s="6" t="s">
        <v>40</v>
      </c>
    </row>
    <row r="30" spans="1:4" ht="12.75">
      <c r="A30" t="s">
        <v>41</v>
      </c>
      <c r="B30" s="16">
        <f>((B7-B17-B22)*B25)/(B19*B26*2*B20*(1-B29))</f>
        <v>1.6283528135664037E-05</v>
      </c>
      <c r="C30" s="7" t="s">
        <v>63</v>
      </c>
      <c r="D30" s="6" t="s">
        <v>42</v>
      </c>
    </row>
    <row r="31" spans="1:2" ht="12.75">
      <c r="A31" s="3" t="s">
        <v>43</v>
      </c>
      <c r="B31" s="8"/>
    </row>
    <row r="32" spans="1:4" ht="25.5">
      <c r="A32" t="s">
        <v>45</v>
      </c>
      <c r="B32" s="16">
        <f>((B16-B7)*B28*2)/(B30*3)</f>
        <v>29778.947368421046</v>
      </c>
      <c r="C32" s="7" t="s">
        <v>46</v>
      </c>
      <c r="D32" s="6" t="s">
        <v>44</v>
      </c>
    </row>
    <row r="33" spans="1:4" ht="45" customHeight="1">
      <c r="A33" t="s">
        <v>47</v>
      </c>
      <c r="B33" s="16">
        <f>(0.0001)/B32</f>
        <v>3.3580770590314606E-09</v>
      </c>
      <c r="C33" s="7" t="s">
        <v>48</v>
      </c>
      <c r="D33" s="6" t="s">
        <v>74</v>
      </c>
    </row>
    <row r="34" spans="1:2" ht="12.75">
      <c r="A34" s="3" t="s">
        <v>49</v>
      </c>
      <c r="B34" s="8"/>
    </row>
    <row r="35" spans="1:4" ht="42" customHeight="1">
      <c r="A35" t="s">
        <v>50</v>
      </c>
      <c r="B35" s="16">
        <f>(B26*B20*2)/(8*B19*B13)</f>
        <v>1.9591412742382276E-06</v>
      </c>
      <c r="C35" s="7" t="s">
        <v>48</v>
      </c>
      <c r="D35" s="6" t="s">
        <v>84</v>
      </c>
    </row>
    <row r="36" spans="1:2" ht="18.75" customHeight="1">
      <c r="A36" s="3" t="s">
        <v>51</v>
      </c>
      <c r="B36" s="8"/>
    </row>
    <row r="37" spans="1:4" ht="29.25" customHeight="1">
      <c r="A37" t="s">
        <v>52</v>
      </c>
      <c r="B37" s="16">
        <f>B21*B12</f>
        <v>0.8</v>
      </c>
      <c r="C37" s="7" t="s">
        <v>4</v>
      </c>
      <c r="D37" s="6" t="s">
        <v>75</v>
      </c>
    </row>
    <row r="38" spans="1:4" ht="12.75">
      <c r="A38" s="10" t="s">
        <v>55</v>
      </c>
      <c r="B38" s="16">
        <f>(B11*B25)/(B19*B37)</f>
        <v>2.262283492400142E-06</v>
      </c>
      <c r="C38" s="7" t="s">
        <v>48</v>
      </c>
      <c r="D38" s="6" t="s">
        <v>83</v>
      </c>
    </row>
    <row r="39" spans="1:2" ht="12.75">
      <c r="A39" s="9" t="s">
        <v>56</v>
      </c>
      <c r="B39" s="8"/>
    </row>
    <row r="40" spans="1:4" ht="25.5">
      <c r="A40" s="10" t="s">
        <v>57</v>
      </c>
      <c r="B40" s="17">
        <v>1.69</v>
      </c>
      <c r="C40" s="7" t="s">
        <v>4</v>
      </c>
      <c r="D40" s="6" t="s">
        <v>58</v>
      </c>
    </row>
    <row r="41" spans="1:4" ht="12.75">
      <c r="A41" s="10" t="s">
        <v>94</v>
      </c>
      <c r="B41" s="16">
        <f>B40/(9.9*B11)</f>
        <v>0.08535353535353535</v>
      </c>
      <c r="C41" s="7" t="s">
        <v>30</v>
      </c>
      <c r="D41" s="6" t="s">
        <v>60</v>
      </c>
    </row>
    <row r="42" ht="12.75">
      <c r="A42" s="9" t="s">
        <v>61</v>
      </c>
    </row>
    <row r="43" spans="1:4" ht="76.5">
      <c r="A43" s="10" t="s">
        <v>62</v>
      </c>
      <c r="B43" s="16">
        <f>(B16*(1-B25)^2)/(2*3.1416*B30*B11)</f>
        <v>69630.1247771836</v>
      </c>
      <c r="C43" s="7" t="s">
        <v>28</v>
      </c>
      <c r="D43" s="6" t="s">
        <v>76</v>
      </c>
    </row>
    <row r="44" spans="1:4" ht="27" customHeight="1">
      <c r="A44" s="10" t="s">
        <v>64</v>
      </c>
      <c r="B44" s="16">
        <f>B43/5</f>
        <v>13926.024955436722</v>
      </c>
      <c r="C44" s="7" t="s">
        <v>28</v>
      </c>
      <c r="D44" s="6" t="s">
        <v>65</v>
      </c>
    </row>
    <row r="45" spans="1:3" ht="51">
      <c r="A45" s="21" t="s">
        <v>77</v>
      </c>
      <c r="B45" s="18"/>
      <c r="C45" s="7"/>
    </row>
    <row r="46" spans="1:4" ht="12.75">
      <c r="A46" s="10" t="s">
        <v>67</v>
      </c>
      <c r="B46" s="16">
        <f>((B21+B41)*B16)/((B21+B41)*B11+B16)</f>
        <v>3.3121387959474955</v>
      </c>
      <c r="C46" s="7" t="s">
        <v>30</v>
      </c>
      <c r="D46" s="6" t="s">
        <v>66</v>
      </c>
    </row>
    <row r="47" spans="1:4" ht="72" customHeight="1">
      <c r="A47" s="10" t="s">
        <v>68</v>
      </c>
      <c r="B47" s="16">
        <f>1/(2*3.1416*B46*B38)</f>
        <v>21240.44258433208</v>
      </c>
      <c r="C47" s="7" t="s">
        <v>28</v>
      </c>
      <c r="D47" s="6" t="s">
        <v>69</v>
      </c>
    </row>
    <row r="48" spans="1:3" ht="12.75">
      <c r="A48" s="10" t="s">
        <v>78</v>
      </c>
      <c r="B48" s="16">
        <f>B21+B41</f>
        <v>4.085353535353535</v>
      </c>
      <c r="C48" s="7"/>
    </row>
    <row r="49" spans="1:4" ht="12.75">
      <c r="A49" s="10" t="s">
        <v>79</v>
      </c>
      <c r="B49" s="16">
        <v>0.0005</v>
      </c>
      <c r="C49" s="7" t="s">
        <v>81</v>
      </c>
      <c r="D49" s="6" t="s">
        <v>80</v>
      </c>
    </row>
    <row r="50" spans="1:4" ht="25.5">
      <c r="A50" s="10" t="s">
        <v>95</v>
      </c>
      <c r="B50" s="16">
        <f>(B44*B28*(B16+B48*B11))/(B47*B16*B41*(1-B25)*9.9*B49)</f>
        <v>181.83673163687848</v>
      </c>
      <c r="C50" s="7" t="s">
        <v>30</v>
      </c>
      <c r="D50" s="6" t="s">
        <v>93</v>
      </c>
    </row>
    <row r="51" spans="1:4" ht="51">
      <c r="A51" s="10" t="s">
        <v>96</v>
      </c>
      <c r="B51" s="16">
        <f>1/(2*3.1416*B50*B47*0.8)</f>
        <v>5.150909867851501E-08</v>
      </c>
      <c r="C51" s="7" t="s">
        <v>48</v>
      </c>
      <c r="D51" s="6" t="s">
        <v>98</v>
      </c>
    </row>
    <row r="52" spans="1:4" ht="25.5">
      <c r="A52" s="10" t="s">
        <v>97</v>
      </c>
      <c r="B52" s="16">
        <f>1/(2*3.1416*B50*0.5*B19)</f>
        <v>4.376304212206774E-09</v>
      </c>
      <c r="C52" s="4" t="s">
        <v>48</v>
      </c>
      <c r="D52" s="6" t="s">
        <v>99</v>
      </c>
    </row>
    <row r="55" ht="40.5" customHeight="1"/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Mathieu</cp:lastModifiedBy>
  <dcterms:created xsi:type="dcterms:W3CDTF">1996-10-14T23:33:28Z</dcterms:created>
  <dcterms:modified xsi:type="dcterms:W3CDTF">2012-06-17T20:08:41Z</dcterms:modified>
  <cp:category/>
  <cp:version/>
  <cp:contentType/>
  <cp:contentStatus/>
</cp:coreProperties>
</file>